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1" activeTab="2"/>
  </bookViews>
  <sheets>
    <sheet name="Data" sheetId="1" r:id="rId1"/>
    <sheet name="Graph" sheetId="2" r:id="rId2"/>
    <sheet name="Instructions" sheetId="3" r:id="rId3"/>
    <sheet name="Notes" sheetId="4" r:id="rId4"/>
  </sheets>
  <definedNames>
    <definedName name="TAS2">'Data'!$K$11:$K$30</definedName>
    <definedName name="IOAT">'Data'!$L$11:$L$30</definedName>
  </definedNames>
  <calcPr fullCalcOnLoad="1"/>
</workbook>
</file>

<file path=xl/sharedStrings.xml><?xml version="1.0" encoding="utf-8"?>
<sst xmlns="http://schemas.openxmlformats.org/spreadsheetml/2006/main" count="39" uniqueCount="25">
  <si>
    <t>OAT Probe Recovery Factor Determination</t>
  </si>
  <si>
    <t>Altitude Units (ft or m)</t>
  </si>
  <si>
    <t>ft</t>
  </si>
  <si>
    <t>Speed Units (kt, mph or km/h)</t>
  </si>
  <si>
    <t>kt</t>
  </si>
  <si>
    <t xml:space="preserve">Estimated Recovery factor (K) = </t>
  </si>
  <si>
    <t>Temp Units (F or C)</t>
  </si>
  <si>
    <t>f</t>
  </si>
  <si>
    <t>INPUTS</t>
  </si>
  <si>
    <t>CALCULATED VALUES</t>
  </si>
  <si>
    <t>Pressure</t>
  </si>
  <si>
    <t>CAS</t>
  </si>
  <si>
    <t>Indicated</t>
  </si>
  <si>
    <t>Approx.</t>
  </si>
  <si>
    <t>TAS^2/7592</t>
  </si>
  <si>
    <t>Altitude</t>
  </si>
  <si>
    <t>OAT</t>
  </si>
  <si>
    <t>Ratio</t>
  </si>
  <si>
    <t>Temp.</t>
  </si>
  <si>
    <t>Density</t>
  </si>
  <si>
    <t>TAS</t>
  </si>
  <si>
    <t>(ft)</t>
  </si>
  <si>
    <t>(kt)</t>
  </si>
  <si>
    <t>(deg C)</t>
  </si>
  <si>
    <t>(kt^2)</t>
  </si>
</sst>
</file>

<file path=xl/styles.xml><?xml version="1.0" encoding="utf-8"?>
<styleSheet xmlns="http://schemas.openxmlformats.org/spreadsheetml/2006/main">
  <numFmts count="3">
    <numFmt numFmtId="164" formatCode="GENERAL"/>
    <numFmt numFmtId="165" formatCode="0.00"/>
    <numFmt numFmtId="166" formatCode="0.000"/>
  </numFmts>
  <fonts count="11">
    <font>
      <sz val="10"/>
      <name val="Arial"/>
      <family val="2"/>
    </font>
    <font>
      <b/>
      <sz val="12"/>
      <name val="Arial"/>
      <family val="2"/>
    </font>
    <font>
      <sz val="12"/>
      <name val="Arial"/>
      <family val="2"/>
    </font>
    <font>
      <b/>
      <sz val="10"/>
      <name val="Arial"/>
      <family val="2"/>
    </font>
    <font>
      <sz val="13"/>
      <color indexed="8"/>
      <name val="Arial"/>
      <family val="2"/>
    </font>
    <font>
      <sz val="10"/>
      <color indexed="8"/>
      <name val="Arial"/>
      <family val="2"/>
    </font>
    <font>
      <vertAlign val="superscript"/>
      <sz val="8"/>
      <color indexed="8"/>
      <name val="Arial"/>
      <family val="2"/>
    </font>
    <font>
      <sz val="9"/>
      <color indexed="8"/>
      <name val="Arial"/>
      <family val="2"/>
    </font>
    <font>
      <b/>
      <u val="single"/>
      <sz val="12"/>
      <name val="Times New Roman"/>
      <family val="1"/>
    </font>
    <font>
      <sz val="12"/>
      <color indexed="8"/>
      <name val="Times New Roman"/>
      <family val="1"/>
    </font>
    <font>
      <sz val="12"/>
      <name val="Times New Roman"/>
      <family val="1"/>
    </font>
  </fonts>
  <fills count="4">
    <fill>
      <patternFill/>
    </fill>
    <fill>
      <patternFill patternType="gray125"/>
    </fill>
    <fill>
      <patternFill patternType="solid">
        <fgColor indexed="26"/>
        <bgColor indexed="64"/>
      </patternFill>
    </fill>
    <fill>
      <patternFill patternType="solid">
        <fgColor indexed="31"/>
        <bgColor indexed="64"/>
      </patternFill>
    </fill>
  </fills>
  <borders count="19">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2">
    <xf numFmtId="164" fontId="0" fillId="0" borderId="0" xfId="0" applyAlignment="1">
      <alignment/>
    </xf>
    <xf numFmtId="164" fontId="1" fillId="0" borderId="0" xfId="0" applyFont="1" applyAlignment="1">
      <alignment/>
    </xf>
    <xf numFmtId="164" fontId="0" fillId="2" borderId="1" xfId="0" applyFont="1" applyFill="1" applyBorder="1" applyAlignment="1">
      <alignment horizontal="center"/>
    </xf>
    <xf numFmtId="164" fontId="0" fillId="2" borderId="2" xfId="0" applyFont="1" applyFill="1" applyBorder="1" applyAlignment="1">
      <alignment horizontal="center"/>
    </xf>
    <xf numFmtId="164" fontId="1" fillId="0" borderId="0" xfId="0" applyFont="1" applyAlignment="1">
      <alignment horizontal="right"/>
    </xf>
    <xf numFmtId="165" fontId="1" fillId="3" borderId="3" xfId="0" applyNumberFormat="1" applyFont="1" applyFill="1" applyBorder="1" applyAlignment="1">
      <alignment horizontal="center"/>
    </xf>
    <xf numFmtId="164" fontId="0" fillId="2" borderId="4" xfId="0" applyFont="1" applyFill="1" applyBorder="1" applyAlignment="1">
      <alignment horizontal="center"/>
    </xf>
    <xf numFmtId="164" fontId="1" fillId="2" borderId="5" xfId="0" applyFont="1" applyFill="1" applyBorder="1" applyAlignment="1">
      <alignment/>
    </xf>
    <xf numFmtId="164" fontId="2" fillId="2" borderId="6" xfId="0" applyFont="1" applyFill="1" applyBorder="1" applyAlignment="1">
      <alignment/>
    </xf>
    <xf numFmtId="164" fontId="2" fillId="2" borderId="7" xfId="0" applyFont="1" applyFill="1" applyBorder="1" applyAlignment="1">
      <alignment/>
    </xf>
    <xf numFmtId="164" fontId="1" fillId="3" borderId="5" xfId="0" applyFont="1" applyFill="1" applyBorder="1" applyAlignment="1">
      <alignment/>
    </xf>
    <xf numFmtId="164" fontId="0" fillId="3" borderId="6" xfId="0" applyFill="1" applyBorder="1" applyAlignment="1">
      <alignment/>
    </xf>
    <xf numFmtId="164" fontId="0" fillId="3" borderId="7" xfId="0" applyFill="1" applyBorder="1" applyAlignment="1">
      <alignment/>
    </xf>
    <xf numFmtId="164" fontId="0" fillId="2" borderId="8" xfId="0" applyFont="1" applyFill="1" applyBorder="1" applyAlignment="1">
      <alignment horizontal="center"/>
    </xf>
    <xf numFmtId="164" fontId="0" fillId="2" borderId="9" xfId="0" applyFont="1" applyFill="1" applyBorder="1" applyAlignment="1">
      <alignment horizontal="center"/>
    </xf>
    <xf numFmtId="164" fontId="0" fillId="2" borderId="10" xfId="0" applyFont="1" applyFill="1" applyBorder="1" applyAlignment="1">
      <alignment horizontal="center"/>
    </xf>
    <xf numFmtId="164" fontId="0" fillId="3" borderId="9" xfId="0" applyFont="1" applyFill="1" applyBorder="1" applyAlignment="1">
      <alignment horizontal="center"/>
    </xf>
    <xf numFmtId="164" fontId="0" fillId="3" borderId="10" xfId="0" applyFont="1" applyFill="1" applyBorder="1" applyAlignment="1">
      <alignment horizontal="center"/>
    </xf>
    <xf numFmtId="164" fontId="0" fillId="2" borderId="11" xfId="0" applyFont="1" applyFill="1" applyBorder="1" applyAlignment="1">
      <alignment horizontal="center"/>
    </xf>
    <xf numFmtId="164" fontId="0" fillId="2" borderId="12" xfId="0" applyFill="1" applyBorder="1" applyAlignment="1">
      <alignment horizontal="center"/>
    </xf>
    <xf numFmtId="164" fontId="0" fillId="2" borderId="13" xfId="0" applyFont="1" applyFill="1" applyBorder="1" applyAlignment="1">
      <alignment horizontal="center"/>
    </xf>
    <xf numFmtId="164" fontId="0" fillId="3" borderId="12" xfId="0" applyFont="1" applyFill="1" applyBorder="1" applyAlignment="1">
      <alignment horizontal="center"/>
    </xf>
    <xf numFmtId="164" fontId="0" fillId="3" borderId="13" xfId="0" applyFont="1" applyFill="1" applyBorder="1" applyAlignment="1">
      <alignment horizontal="center"/>
    </xf>
    <xf numFmtId="164" fontId="0" fillId="2" borderId="14" xfId="0" applyFont="1" applyFill="1" applyBorder="1" applyAlignment="1">
      <alignment horizontal="center"/>
    </xf>
    <xf numFmtId="164" fontId="0" fillId="2" borderId="15" xfId="0" applyFill="1" applyBorder="1" applyAlignment="1">
      <alignment horizontal="center"/>
    </xf>
    <xf numFmtId="164" fontId="0" fillId="2" borderId="16" xfId="0" applyFill="1" applyBorder="1" applyAlignment="1">
      <alignment horizontal="center"/>
    </xf>
    <xf numFmtId="164" fontId="0" fillId="3" borderId="15" xfId="0" applyFont="1" applyFill="1" applyBorder="1" applyAlignment="1">
      <alignment horizontal="center"/>
    </xf>
    <xf numFmtId="164" fontId="0" fillId="3" borderId="16" xfId="0" applyFont="1" applyFill="1" applyBorder="1" applyAlignment="1">
      <alignment horizontal="center"/>
    </xf>
    <xf numFmtId="164" fontId="0" fillId="2" borderId="11" xfId="0" applyFill="1" applyBorder="1" applyAlignment="1">
      <alignment horizontal="center"/>
    </xf>
    <xf numFmtId="164" fontId="0" fillId="3" borderId="17" xfId="0" applyFont="1" applyFill="1" applyBorder="1" applyAlignment="1">
      <alignment horizontal="center"/>
    </xf>
    <xf numFmtId="164" fontId="0" fillId="3" borderId="18" xfId="0" applyFont="1" applyFill="1" applyBorder="1" applyAlignment="1">
      <alignment horizontal="center"/>
    </xf>
    <xf numFmtId="164" fontId="0" fillId="3" borderId="12" xfId="0" applyFill="1" applyBorder="1" applyAlignment="1">
      <alignment horizontal="center"/>
    </xf>
    <xf numFmtId="166" fontId="0" fillId="3" borderId="12" xfId="0" applyNumberFormat="1" applyFill="1" applyBorder="1" applyAlignment="1">
      <alignment horizontal="center"/>
    </xf>
    <xf numFmtId="164" fontId="0" fillId="3" borderId="13" xfId="0" applyFill="1" applyBorder="1" applyAlignment="1">
      <alignment horizontal="center"/>
    </xf>
    <xf numFmtId="164" fontId="0" fillId="3" borderId="11" xfId="0" applyFont="1" applyFill="1" applyBorder="1" applyAlignment="1">
      <alignment horizontal="center"/>
    </xf>
    <xf numFmtId="164" fontId="0" fillId="2" borderId="14" xfId="0" applyFill="1" applyBorder="1" applyAlignment="1">
      <alignment horizontal="center"/>
    </xf>
    <xf numFmtId="164" fontId="0" fillId="3" borderId="14" xfId="0" applyFont="1" applyFill="1" applyBorder="1" applyAlignment="1">
      <alignment horizontal="center"/>
    </xf>
    <xf numFmtId="164" fontId="0" fillId="3" borderId="15" xfId="0" applyFill="1" applyBorder="1" applyAlignment="1">
      <alignment horizontal="center"/>
    </xf>
    <xf numFmtId="166" fontId="0" fillId="3" borderId="15" xfId="0" applyNumberFormat="1" applyFill="1" applyBorder="1" applyAlignment="1">
      <alignment horizontal="center"/>
    </xf>
    <xf numFmtId="164" fontId="0" fillId="3" borderId="16" xfId="0" applyFill="1" applyBorder="1" applyAlignment="1">
      <alignment horizontal="center"/>
    </xf>
    <xf numFmtId="164" fontId="3" fillId="0" borderId="0" xfId="0" applyFont="1" applyAlignment="1">
      <alignment/>
    </xf>
    <xf numFmtId="164"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IOAT vs TAS^2 / 7592</a:t>
            </a:r>
          </a:p>
        </c:rich>
      </c:tx>
      <c:layout/>
      <c:spPr>
        <a:noFill/>
        <a:ln>
          <a:noFill/>
        </a:ln>
      </c:spPr>
    </c:title>
    <c:plotArea>
      <c:layout/>
      <c:scatterChart>
        <c:scatterStyle val="lineMarker"/>
        <c:varyColors val="0"/>
        <c:ser>
          <c:idx val="0"/>
          <c:order val="0"/>
          <c:spPr>
            <a:ln w="38100">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trendline>
            <c:spPr>
              <a:ln w="3175">
                <a:solidFill>
                  <a:srgbClr val="004586"/>
                </a:solidFill>
              </a:ln>
            </c:spPr>
            <c:trendlineType val="linear"/>
            <c:dispEq val="1"/>
            <c:dispRSqr val="1"/>
            <c:trendlineLbl>
              <c:txPr>
                <a:bodyPr vert="horz" rot="0"/>
                <a:lstStyle/>
                <a:p>
                  <a:pPr>
                    <a:defRPr lang="en-US" cap="none" sz="1000" b="0" i="0" u="none" baseline="0">
                      <a:solidFill>
                        <a:srgbClr val="000000"/>
                      </a:solidFill>
                      <a:latin typeface="Arial"/>
                      <a:ea typeface="Arial"/>
                      <a:cs typeface="Arial"/>
                    </a:defRPr>
                  </a:pPr>
                </a:p>
              </c:txPr>
              <c:numFmt formatCode="0.000"/>
              <c:spPr>
                <a:ln w="3175">
                  <a:noFill/>
                </a:ln>
              </c:spPr>
            </c:trendlineLbl>
          </c:trendline>
          <c:xVal>
            <c:numRef>
              <c:f>Data!$K$11:$K$30</c:f>
              <c:numCache/>
            </c:numRef>
          </c:xVal>
          <c:yVal>
            <c:numRef>
              <c:f>Data!$L$11:$L$30</c:f>
              <c:numCache/>
            </c:numRef>
          </c:yVal>
          <c:smooth val="0"/>
        </c:ser>
        <c:axId val="37398678"/>
        <c:axId val="20595895"/>
      </c:scatterChart>
      <c:valAx>
        <c:axId val="37398678"/>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TAS^2 / 7592 (kt^2)</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low"/>
        <c:spPr>
          <a:ln w="3175">
            <a:solidFill>
              <a:srgbClr val="B3B3B3"/>
            </a:solidFill>
          </a:ln>
        </c:spPr>
        <c:txPr>
          <a:bodyPr vert="horz" rot="0"/>
          <a:lstStyle/>
          <a:p>
            <a:pPr>
              <a:defRPr lang="en-US" cap="none" sz="800" b="0" i="0" u="none" baseline="30000">
                <a:solidFill>
                  <a:srgbClr val="000000"/>
                </a:solidFill>
                <a:latin typeface="Arial"/>
                <a:ea typeface="Arial"/>
                <a:cs typeface="Arial"/>
              </a:defRPr>
            </a:pPr>
          </a:p>
        </c:txPr>
        <c:crossAx val="20595895"/>
        <c:crosses val="autoZero"/>
        <c:crossBetween val="midCat"/>
        <c:dispUnits/>
      </c:valAx>
      <c:valAx>
        <c:axId val="20595895"/>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IOAT (deg C)</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low"/>
        <c:spPr>
          <a:ln w="3175">
            <a:solidFill>
              <a:srgbClr val="B3B3B3"/>
            </a:solidFill>
          </a:ln>
        </c:spPr>
        <c:txPr>
          <a:bodyPr vert="horz" rot="0"/>
          <a:lstStyle/>
          <a:p>
            <a:pPr>
              <a:defRPr lang="en-US" cap="none" sz="800" b="0" i="0" u="none" baseline="30000">
                <a:solidFill>
                  <a:srgbClr val="000000"/>
                </a:solidFill>
                <a:latin typeface="Arial"/>
                <a:ea typeface="Arial"/>
                <a:cs typeface="Arial"/>
              </a:defRPr>
            </a:pPr>
          </a:p>
        </c:txPr>
        <c:crossAx val="37398678"/>
        <c:crosses val="autoZero"/>
        <c:crossBetween val="midCat"/>
        <c:dispUnits/>
      </c:valAx>
      <c:spPr>
        <a:noFill/>
        <a:ln w="3175">
          <a:solidFill>
            <a:srgbClr val="B3B3B3"/>
          </a:solidFill>
        </a:ln>
      </c:spPr>
    </c:plotArea>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533400</xdr:colOff>
      <xdr:row>24</xdr:row>
      <xdr:rowOff>123825</xdr:rowOff>
    </xdr:to>
    <xdr:graphicFrame>
      <xdr:nvGraphicFramePr>
        <xdr:cNvPr id="1" name="Chart 1"/>
        <xdr:cNvGraphicFramePr/>
      </xdr:nvGraphicFramePr>
      <xdr:xfrm>
        <a:off x="0" y="0"/>
        <a:ext cx="5934075" cy="4010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7</xdr:col>
      <xdr:colOff>762000</xdr:colOff>
      <xdr:row>29</xdr:row>
      <xdr:rowOff>161925</xdr:rowOff>
    </xdr:to>
    <xdr:sp fLocksText="0">
      <xdr:nvSpPr>
        <xdr:cNvPr id="1" name="Text Box 1"/>
        <xdr:cNvSpPr txBox="1">
          <a:spLocks noChangeArrowheads="1"/>
        </xdr:cNvSpPr>
      </xdr:nvSpPr>
      <xdr:spPr>
        <a:xfrm>
          <a:off x="57150" y="38100"/>
          <a:ext cx="6105525" cy="4819650"/>
        </a:xfrm>
        <a:prstGeom prst="rect">
          <a:avLst/>
        </a:prstGeom>
        <a:noFill/>
        <a:ln w="9525" cmpd="sng">
          <a:noFill/>
        </a:ln>
      </xdr:spPr>
      <xdr:txBody>
        <a:bodyPr vertOverflow="clip" wrap="square" lIns="0" tIns="0" rIns="0" bIns="0"/>
        <a:p>
          <a:pPr algn="l">
            <a:defRPr/>
          </a:pPr>
          <a:r>
            <a:rPr lang="en-US" cap="none" sz="1200" b="1" i="0" u="sng" baseline="0">
              <a:latin typeface="Times New Roman"/>
              <a:ea typeface="Times New Roman"/>
              <a:cs typeface="Times New Roman"/>
            </a:rPr>
            <a:t>Ground Preparation</a:t>
          </a:r>
          <a:r>
            <a:rPr lang="en-US" cap="none" sz="1200" b="0" i="0" u="none" baseline="0">
              <a:solidFill>
                <a:srgbClr val="000000"/>
              </a:solidFill>
              <a:latin typeface="Times New Roman"/>
              <a:ea typeface="Times New Roman"/>
              <a:cs typeface="Times New Roman"/>
            </a:rPr>
            <a:t>  - If possible, set the IOAT units to degrees F, as that will give higher resolution than degrees C.  Pick a day where there is no weather front in the local area, so the air temperature should be similar over the test area.  
</a:t>
          </a:r>
          <a:r>
            <a:rPr lang="en-US" cap="none" sz="1200" b="1" i="0" u="sng" baseline="0">
              <a:latin typeface="Times New Roman"/>
              <a:ea typeface="Times New Roman"/>
              <a:cs typeface="Times New Roman"/>
            </a:rPr>
            <a:t>Flight Test</a:t>
          </a:r>
          <a:r>
            <a:rPr lang="en-US" cap="none" sz="1200" b="0" i="0" u="none" baseline="0">
              <a:latin typeface="Times New Roman"/>
              <a:ea typeface="Times New Roman"/>
              <a:cs typeface="Times New Roman"/>
            </a:rPr>
            <a:t>  - Climb to an altitude with smooth air.  Set the altimeter to 29.92 inHG or 1013 mb.  Conduct a series of test points, all at the same altitude, with as wide a range of speeds as possible, from just above the stall to the maximum speed in level flight.  Stabilize at each speed until the Indicated outside Air Temperature (IOAT) indication is no longer changing.  Record the pressure altitude, IAS and IOAT at each test point.
</a:t>
          </a:r>
          <a:r>
            <a:rPr lang="en-US" cap="none" sz="1200" b="1" i="0" u="sng" baseline="0">
              <a:latin typeface="Times New Roman"/>
              <a:ea typeface="Times New Roman"/>
              <a:cs typeface="Times New Roman"/>
            </a:rPr>
            <a:t>Data Analysis</a:t>
          </a:r>
          <a:r>
            <a:rPr lang="en-US" cap="none" sz="1200" b="0" i="0" u="none" baseline="0">
              <a:latin typeface="Times New Roman"/>
              <a:ea typeface="Times New Roman"/>
              <a:cs typeface="Times New Roman"/>
            </a:rPr>
            <a:t>  - If the airspeed system error is known, correct the IAS values to CAS.  Enter the altitude, speed and temperature units in cells B3 ,B4 &amp; B5 in the “Data” portion of this spreadsheet.  Enter the altitude, IAS (or CAS) and IOAT values in columns A, B and C.  The estimated OAT probe recovery factor is shown in cell I4.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66675</xdr:rowOff>
    </xdr:from>
    <xdr:to>
      <xdr:col>8</xdr:col>
      <xdr:colOff>228600</xdr:colOff>
      <xdr:row>30</xdr:row>
      <xdr:rowOff>95250</xdr:rowOff>
    </xdr:to>
    <xdr:sp fLocksText="0">
      <xdr:nvSpPr>
        <xdr:cNvPr id="1" name="Text Box 1"/>
        <xdr:cNvSpPr txBox="1">
          <a:spLocks noChangeArrowheads="1"/>
        </xdr:cNvSpPr>
      </xdr:nvSpPr>
      <xdr:spPr>
        <a:xfrm>
          <a:off x="219075" y="66675"/>
          <a:ext cx="6181725" cy="4886325"/>
        </a:xfrm>
        <a:prstGeom prst="rect">
          <a:avLst/>
        </a:prstGeom>
        <a:noFill/>
        <a:ln w="9525" cmpd="sng">
          <a:noFill/>
        </a:ln>
      </xdr:spPr>
      <xdr:txBody>
        <a:bodyPr vertOverflow="clip" wrap="square" lIns="0" tIns="0" rIns="0" bIns="0"/>
        <a:p>
          <a:pPr algn="l">
            <a:defRPr/>
          </a:pPr>
          <a:r>
            <a:rPr lang="en-US" cap="none" sz="1200" b="0" i="0" u="none" baseline="0"/>
            <a:t>The Indicated Outside Air Temperature (IOAT) is usually higher than the Outside Air Temperature (OAT).  This is because the moving air comes to a stop against the front of the OAT probe, and the pressure and temperature of this air increases as it stops.  This increased air temperature warms the OAT probe so it indicates a value greater than the OAT.
The classical equation for this condition is:
IOAT/OAT = (1 + 0.2 * M^2)
where IOAT and OAT are both expressed as absolute temperatures, in degrees Kelvin or degrees Rankine.  M is the Mach number.
There is a lessor known, but mathematically equivalent equation, based on True Airspeed (TAS), rather than Mach number:
IOAT = OAT + (TAS^2) / 7592
where IOAT and OAT are expressed in degrees F or degrees C.  TAS is expressed in knots.
In the real world, the amount of temperature increase is less than the theoretical value, as the back side of the probe does not have warmed air piling up against it.  The recovery factor, K, is the fraction of the theoretical temperature increase that is actually realized.  The two equations become:
IOAT = OAT * (1 + K * 0.2 * M^2)
IOAT = OAT + K * (TAS^2) / 7592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33"/>
  <sheetViews>
    <sheetView workbookViewId="0" topLeftCell="A1">
      <selection activeCell="A1" sqref="A1"/>
    </sheetView>
  </sheetViews>
  <sheetFormatPr defaultColWidth="12.57421875" defaultRowHeight="12.75"/>
  <cols>
    <col min="1" max="1" width="26.8515625" style="0" customWidth="1"/>
    <col min="2" max="2" width="6.421875" style="0" customWidth="1"/>
    <col min="3" max="3" width="9.00390625" style="0" customWidth="1"/>
    <col min="4" max="4" width="9.28125" style="0" customWidth="1"/>
    <col min="5" max="5" width="7.140625" style="0" customWidth="1"/>
    <col min="6" max="6" width="9.00390625" style="0" customWidth="1"/>
    <col min="7" max="7" width="8.8515625" style="0" customWidth="1"/>
    <col min="8" max="10" width="7.8515625" style="0" customWidth="1"/>
    <col min="11" max="11" width="11.28125" style="0" customWidth="1"/>
    <col min="12" max="12" width="9.00390625" style="0" customWidth="1"/>
    <col min="13" max="16384" width="11.57421875" style="0" customWidth="1"/>
  </cols>
  <sheetData>
    <row r="1" ht="15">
      <c r="A1" s="1" t="s">
        <v>0</v>
      </c>
    </row>
    <row r="3" spans="1:3" ht="12.75">
      <c r="A3" t="s">
        <v>1</v>
      </c>
      <c r="B3" s="2" t="s">
        <v>2</v>
      </c>
      <c r="C3">
        <f>IF(LOWER(B$3)="ft","",IF(LOWER(B$3)="m","","Invalid Altitude Units - Must be ft or m"))</f>
      </c>
    </row>
    <row r="4" spans="1:9" ht="15">
      <c r="A4" t="s">
        <v>3</v>
      </c>
      <c r="B4" s="3" t="s">
        <v>4</v>
      </c>
      <c r="C4">
        <f>IF(LOWER(B4)="kt","",IF(LOWER(B4)="km/h","",IF(LOWER(B4)="mph","","Invalid Speed Units - Must be kt, mph or km/h")))</f>
      </c>
      <c r="H4" s="4" t="s">
        <v>5</v>
      </c>
      <c r="I4" s="5">
        <f>SLOPE(L11:L30,K11:K30)</f>
        <v>0.5033509880854585</v>
      </c>
    </row>
    <row r="5" spans="1:3" ht="12.75">
      <c r="A5" t="s">
        <v>6</v>
      </c>
      <c r="B5" s="6" t="s">
        <v>7</v>
      </c>
      <c r="C5">
        <f>IF(LOWER(B5)="c","",IF(LOWER(B5)="f","","Invalid Temperature Units - Must be C or F"))</f>
      </c>
    </row>
    <row r="7" spans="1:12" ht="15">
      <c r="A7" s="7" t="s">
        <v>8</v>
      </c>
      <c r="B7" s="8"/>
      <c r="C7" s="9"/>
      <c r="D7" s="10" t="s">
        <v>9</v>
      </c>
      <c r="E7" s="11"/>
      <c r="F7" s="11"/>
      <c r="G7" s="11"/>
      <c r="H7" s="11"/>
      <c r="I7" s="11"/>
      <c r="J7" s="11"/>
      <c r="K7" s="11"/>
      <c r="L7" s="12"/>
    </row>
    <row r="8" spans="1:12" ht="12.75">
      <c r="A8" s="13" t="s">
        <v>10</v>
      </c>
      <c r="B8" s="14" t="s">
        <v>11</v>
      </c>
      <c r="C8" s="15" t="s">
        <v>12</v>
      </c>
      <c r="D8" s="16" t="s">
        <v>10</v>
      </c>
      <c r="E8" s="16" t="s">
        <v>11</v>
      </c>
      <c r="F8" s="16" t="s">
        <v>12</v>
      </c>
      <c r="G8" s="16" t="s">
        <v>10</v>
      </c>
      <c r="H8" s="16" t="s">
        <v>13</v>
      </c>
      <c r="I8" s="16" t="s">
        <v>13</v>
      </c>
      <c r="J8" s="16" t="s">
        <v>13</v>
      </c>
      <c r="K8" s="16" t="s">
        <v>14</v>
      </c>
      <c r="L8" s="17" t="s">
        <v>12</v>
      </c>
    </row>
    <row r="9" spans="1:12" ht="12.75">
      <c r="A9" s="18" t="s">
        <v>15</v>
      </c>
      <c r="B9" s="19"/>
      <c r="C9" s="20" t="s">
        <v>16</v>
      </c>
      <c r="D9" s="21" t="s">
        <v>15</v>
      </c>
      <c r="E9" s="21"/>
      <c r="F9" s="21" t="s">
        <v>16</v>
      </c>
      <c r="G9" s="21" t="s">
        <v>17</v>
      </c>
      <c r="H9" s="21" t="s">
        <v>18</v>
      </c>
      <c r="I9" s="21" t="s">
        <v>19</v>
      </c>
      <c r="J9" s="21" t="s">
        <v>20</v>
      </c>
      <c r="K9" s="21"/>
      <c r="L9" s="22" t="s">
        <v>16</v>
      </c>
    </row>
    <row r="10" spans="1:12" ht="12.75">
      <c r="A10" s="23" t="str">
        <f>IF(LOWER(B$3)="ft","(ft)",IF(LOWER(B$3)="m","(m)","Invalid Altitude Units - Must be ft or m"))</f>
        <v>(ft)</v>
      </c>
      <c r="B10" s="24" t="str">
        <f>IF(LOWER(B4)="kt","(kt)",IF(LOWER(B4)="mph","(mph)",IF(LOWER(B4)="km/h","(km/h)","Invalid units")))</f>
        <v>(kt)</v>
      </c>
      <c r="C10" s="25" t="str">
        <f>IF(B5="F","(deg F)",IF(B5="C","(deg C","Invalid units"))</f>
        <v>(deg F)</v>
      </c>
      <c r="D10" s="26" t="s">
        <v>21</v>
      </c>
      <c r="E10" s="26" t="s">
        <v>22</v>
      </c>
      <c r="F10" s="26" t="s">
        <v>23</v>
      </c>
      <c r="G10" s="26"/>
      <c r="H10" s="26" t="s">
        <v>17</v>
      </c>
      <c r="I10" s="26" t="s">
        <v>17</v>
      </c>
      <c r="J10" s="26" t="s">
        <v>22</v>
      </c>
      <c r="K10" s="26" t="s">
        <v>24</v>
      </c>
      <c r="L10" s="27" t="s">
        <v>23</v>
      </c>
    </row>
    <row r="11" spans="1:12" ht="12.75">
      <c r="A11" s="28">
        <v>3500</v>
      </c>
      <c r="B11" s="19">
        <v>170</v>
      </c>
      <c r="C11" s="20">
        <v>68</v>
      </c>
      <c r="D11" s="29">
        <f>IF(LOWER(B$3)="ft",A11,IF(LOWER(B$3)="m",A11/0.3048,"Invalid units"))</f>
        <v>3500</v>
      </c>
      <c r="E11" s="30">
        <f>IF(LOWER(B$4)="kt",B11,IF(LOWER(B$4)="mph",B11/1.1507794,IF(LOWER(B$4)="km/h",B11/1.852,"Invalid units")))</f>
        <v>170</v>
      </c>
      <c r="F11" s="31">
        <f>IF(LOWER(B$5)="f",(C11-32)/1.8,IF(LOWER(B$5)="c",C11,"ERR"))</f>
        <v>20</v>
      </c>
      <c r="G11" s="32">
        <f>(1-0.0000068755856325*D11)^5.2559</f>
        <v>0.8798291097473517</v>
      </c>
      <c r="H11" s="32">
        <f>(273.15+F11)/288.15</f>
        <v>1.017352073572792</v>
      </c>
      <c r="I11" s="32">
        <f>G11/H11</f>
        <v>0.8648226436080485</v>
      </c>
      <c r="J11" s="31">
        <f>E11/SQRT(I11)</f>
        <v>182.8038740688748</v>
      </c>
      <c r="K11" s="31">
        <f>IF(J11=0,"",J11^2/7592)</f>
        <v>4.401640723734067</v>
      </c>
      <c r="L11" s="33">
        <f>IF(J11=0,"",F11)</f>
        <v>20</v>
      </c>
    </row>
    <row r="12" spans="1:12" ht="12.75">
      <c r="A12" s="28">
        <v>3500</v>
      </c>
      <c r="B12" s="19">
        <v>160</v>
      </c>
      <c r="C12" s="20">
        <v>68</v>
      </c>
      <c r="D12" s="34">
        <f>IF(LOWER(B$3)="ft",A12,IF(LOWER(B$3)="m",A12/0.3048,"Invalid units"))</f>
        <v>3500</v>
      </c>
      <c r="E12" s="21">
        <f>IF(LOWER(B$4)="kt",B12,IF(LOWER(B$4)="mph",B12/1.1507794,IF(LOWER(B$4)="km/h",B12/1.852,"Invalid units")))</f>
        <v>160</v>
      </c>
      <c r="F12" s="31">
        <f>IF(LOWER(B$5)="f",(C12-32)/1.8,IF(LOWER(B$5)="c",C12,"ERR"))</f>
        <v>20</v>
      </c>
      <c r="G12" s="32">
        <f>(1-0.0000068755856325*D12)^5.2559</f>
        <v>0.8798291097473517</v>
      </c>
      <c r="H12" s="32">
        <f>(273.15+F12)/288.15</f>
        <v>1.017352073572792</v>
      </c>
      <c r="I12" s="32">
        <f>G12/H12</f>
        <v>0.8648226436080485</v>
      </c>
      <c r="J12" s="31">
        <f>E12/SQRT(I12)</f>
        <v>172.05070500599982</v>
      </c>
      <c r="K12" s="31">
        <f>IF(J12=0,"",J12^2/7592)</f>
        <v>3.8990312293284473</v>
      </c>
      <c r="L12" s="33">
        <f>IF(J12=0,"",F12)</f>
        <v>20</v>
      </c>
    </row>
    <row r="13" spans="1:12" ht="12.75">
      <c r="A13" s="28">
        <v>3500</v>
      </c>
      <c r="B13" s="19">
        <v>150</v>
      </c>
      <c r="C13" s="20">
        <v>68</v>
      </c>
      <c r="D13" s="34">
        <f>IF(LOWER(B$3)="ft",A13,IF(LOWER(B$3)="m",A13/0.3048,"Invalid units"))</f>
        <v>3500</v>
      </c>
      <c r="E13" s="21">
        <f>IF(LOWER(B$4)="kt",B13,IF(LOWER(B$4)="mph",B13/1.1507794,IF(LOWER(B$4)="km/h",B13/1.852,"Invalid units")))</f>
        <v>150</v>
      </c>
      <c r="F13" s="31">
        <f>IF(LOWER(B$5)="f",(C13-32)/1.8,IF(LOWER(B$5)="c",C13,"ERR"))</f>
        <v>20</v>
      </c>
      <c r="G13" s="32">
        <f>(1-0.0000068755856325*D13)^5.2559</f>
        <v>0.8798291097473517</v>
      </c>
      <c r="H13" s="32">
        <f>(273.15+F13)/288.15</f>
        <v>1.017352073572792</v>
      </c>
      <c r="I13" s="32">
        <f>G13/H13</f>
        <v>0.8648226436080485</v>
      </c>
      <c r="J13" s="31">
        <f>E13/SQRT(I13)</f>
        <v>161.2975359431248</v>
      </c>
      <c r="K13" s="31">
        <f>IF(J13=0,"",J13^2/7592)</f>
        <v>3.4268829164019547</v>
      </c>
      <c r="L13" s="33">
        <f>IF(J13=0,"",F13)</f>
        <v>20</v>
      </c>
    </row>
    <row r="14" spans="1:12" ht="12.75">
      <c r="A14" s="28">
        <v>3500</v>
      </c>
      <c r="B14" s="19">
        <v>140</v>
      </c>
      <c r="C14" s="20">
        <v>67</v>
      </c>
      <c r="D14" s="34">
        <f>IF(LOWER(B$3)="ft",A14,IF(LOWER(B$3)="m",A14/0.3048,"Invalid units"))</f>
        <v>3500</v>
      </c>
      <c r="E14" s="21">
        <f>IF(LOWER(B$4)="kt",B14,IF(LOWER(B$4)="mph",B14/1.1507794,IF(LOWER(B$4)="km/h",B14/1.852,"Invalid units")))</f>
        <v>140</v>
      </c>
      <c r="F14" s="31">
        <f>IF(LOWER(B$5)="f",(C14-32)/1.8,IF(LOWER(B$5)="c",C14,"ERR"))</f>
        <v>19.444444444444443</v>
      </c>
      <c r="G14" s="32">
        <f>(1-0.0000068755856325*D14)^5.2559</f>
        <v>0.8798291097473517</v>
      </c>
      <c r="H14" s="32">
        <f>(273.15+F14)/288.15</f>
        <v>1.0154240653980373</v>
      </c>
      <c r="I14" s="32">
        <f>G14/H14</f>
        <v>0.866464701525925</v>
      </c>
      <c r="J14" s="31">
        <f>E14/SQRT(I14)</f>
        <v>150.4016491214231</v>
      </c>
      <c r="K14" s="31">
        <f>IF(J14=0,"",J14^2/7592)</f>
        <v>2.9795384692365214</v>
      </c>
      <c r="L14" s="33">
        <f>IF(J14=0,"",F14)</f>
        <v>19.444444444444443</v>
      </c>
    </row>
    <row r="15" spans="1:12" ht="12.75">
      <c r="A15" s="28">
        <v>3500</v>
      </c>
      <c r="B15" s="19">
        <v>130</v>
      </c>
      <c r="C15" s="20">
        <v>67</v>
      </c>
      <c r="D15" s="34">
        <f>IF(LOWER(B$3)="ft",A15,IF(LOWER(B$3)="m",A15/0.3048,"Invalid units"))</f>
        <v>3500</v>
      </c>
      <c r="E15" s="21">
        <f>IF(LOWER(B$4)="kt",B15,IF(LOWER(B$4)="mph",B15/1.1507794,IF(LOWER(B$4)="km/h",B15/1.852,"Invalid units")))</f>
        <v>130</v>
      </c>
      <c r="F15" s="31">
        <f>IF(LOWER(B$5)="f",(C15-32)/1.8,IF(LOWER(B$5)="c",C15,"ERR"))</f>
        <v>19.444444444444443</v>
      </c>
      <c r="G15" s="32">
        <f>(1-0.0000068755856325*D15)^5.2559</f>
        <v>0.8798291097473517</v>
      </c>
      <c r="H15" s="32">
        <f>(273.15+F15)/288.15</f>
        <v>1.0154240653980373</v>
      </c>
      <c r="I15" s="32">
        <f>G15/H15</f>
        <v>0.866464701525925</v>
      </c>
      <c r="J15" s="31">
        <f>E15/SQRT(I15)</f>
        <v>139.65867418417858</v>
      </c>
      <c r="K15" s="31">
        <f>IF(J15=0,"",J15^2/7592)</f>
        <v>2.569091843372306</v>
      </c>
      <c r="L15" s="33">
        <f>IF(J15=0,"",F15)</f>
        <v>19.444444444444443</v>
      </c>
    </row>
    <row r="16" spans="1:12" ht="12.75">
      <c r="A16" s="28">
        <v>3500</v>
      </c>
      <c r="B16" s="19">
        <v>120</v>
      </c>
      <c r="C16" s="20">
        <v>66</v>
      </c>
      <c r="D16" s="34">
        <f>IF(LOWER(B$3)="ft",A16,IF(LOWER(B$3)="m",A16/0.3048,"Invalid units"))</f>
        <v>3500</v>
      </c>
      <c r="E16" s="21">
        <f>IF(LOWER(B$4)="kt",B16,IF(LOWER(B$4)="mph",B16/1.1507794,IF(LOWER(B$4)="km/h",B16/1.852,"Invalid units")))</f>
        <v>120</v>
      </c>
      <c r="F16" s="31">
        <f>IF(LOWER(B$5)="f",(C16-32)/1.8,IF(LOWER(B$5)="c",C16,"ERR"))</f>
        <v>18.88888888888889</v>
      </c>
      <c r="G16" s="32">
        <f>(1-0.0000068755856325*D16)^5.2559</f>
        <v>0.8798291097473517</v>
      </c>
      <c r="H16" s="32">
        <f>(273.15+F16)/288.15</f>
        <v>1.0134960572232827</v>
      </c>
      <c r="I16" s="32">
        <f>G16/H16</f>
        <v>0.8681130069295544</v>
      </c>
      <c r="J16" s="31">
        <f>E16/SQRT(I16)</f>
        <v>128.79325354926317</v>
      </c>
      <c r="K16" s="31">
        <f>IF(J16=0,"",J16^2/7592)</f>
        <v>2.184892276054372</v>
      </c>
      <c r="L16" s="33">
        <f>IF(J16=0,"",F16)</f>
        <v>18.88888888888889</v>
      </c>
    </row>
    <row r="17" spans="1:12" ht="12.75">
      <c r="A17" s="28">
        <v>3500</v>
      </c>
      <c r="B17" s="19">
        <v>110</v>
      </c>
      <c r="C17" s="20">
        <v>66</v>
      </c>
      <c r="D17" s="34">
        <f>IF(LOWER(B$3)="ft",A17,IF(LOWER(B$3)="m",A17/0.3048,"Invalid units"))</f>
        <v>3500</v>
      </c>
      <c r="E17" s="21">
        <f>IF(LOWER(B$4)="kt",B17,IF(LOWER(B$4)="mph",B17/1.1507794,IF(LOWER(B$4)="km/h",B17/1.852,"Invalid units")))</f>
        <v>110</v>
      </c>
      <c r="F17" s="31">
        <f>IF(LOWER(B$5)="f",(C17-32)/1.8,IF(LOWER(B$5)="c",C17,"ERR"))</f>
        <v>18.88888888888889</v>
      </c>
      <c r="G17" s="32">
        <f>(1-0.0000068755856325*D17)^5.2559</f>
        <v>0.8798291097473517</v>
      </c>
      <c r="H17" s="32">
        <f>(273.15+F17)/288.15</f>
        <v>1.0134960572232827</v>
      </c>
      <c r="I17" s="32">
        <f>G17/H17</f>
        <v>0.8681130069295544</v>
      </c>
      <c r="J17" s="31">
        <f>E17/SQRT(I17)</f>
        <v>118.06048242015791</v>
      </c>
      <c r="K17" s="31">
        <f>IF(J17=0,"",J17^2/7592)</f>
        <v>1.8359164264067986</v>
      </c>
      <c r="L17" s="33">
        <f>IF(J17=0,"",F17)</f>
        <v>18.88888888888889</v>
      </c>
    </row>
    <row r="18" spans="1:12" ht="12.75">
      <c r="A18" s="28"/>
      <c r="B18" s="19"/>
      <c r="C18" s="20"/>
      <c r="D18" s="34">
        <f>IF(LOWER(B$3)="ft",A18,IF(LOWER(B$3)="m",A18/0.3048,"Invalid units"))</f>
        <v>0</v>
      </c>
      <c r="E18" s="21">
        <f>IF(LOWER(B$4)="kt",B18,IF(LOWER(B$4)="mph",B18/1.1507794,IF(LOWER(B$4)="km/h",B18/1.852,"Invalid units")))</f>
        <v>0</v>
      </c>
      <c r="F18" s="31">
        <f>IF(LOWER(B$5)="f",(C18-32)/1.8,IF(LOWER(B$5)="c",C18,"ERR"))</f>
        <v>-17.77777777777778</v>
      </c>
      <c r="G18" s="32">
        <f>(1-0.0000068755856325*D18)^5.2559</f>
        <v>1</v>
      </c>
      <c r="H18" s="32">
        <f>(273.15+F18)/288.15</f>
        <v>0.886247517689475</v>
      </c>
      <c r="I18" s="32">
        <f>G18/H18</f>
        <v>1.1283529488546131</v>
      </c>
      <c r="J18" s="31">
        <f>E18/SQRT(I18)</f>
        <v>0</v>
      </c>
      <c r="K18" s="31">
        <f>IF(J18=0,"",J18^2/7592)</f>
      </c>
      <c r="L18" s="33">
        <f>IF(J18=0,"",F18)</f>
      </c>
    </row>
    <row r="19" spans="1:12" ht="12.75">
      <c r="A19" s="28"/>
      <c r="B19" s="19"/>
      <c r="C19" s="20"/>
      <c r="D19" s="34">
        <f>IF(LOWER(B$3)="ft",A19,IF(LOWER(B$3)="m",A19/0.3048,"Invalid units"))</f>
        <v>0</v>
      </c>
      <c r="E19" s="21">
        <f>IF(LOWER(B$4)="kt",B19,IF(LOWER(B$4)="mph",B19/1.1507794,IF(LOWER(B$4)="km/h",B19/1.852,"Invalid units")))</f>
        <v>0</v>
      </c>
      <c r="F19" s="31">
        <f>IF(LOWER(B$5)="f",(C19-32)/1.8,IF(LOWER(B$5)="c",C19,"ERR"))</f>
        <v>-17.77777777777778</v>
      </c>
      <c r="G19" s="32">
        <f>(1-0.0000068755856325*D19)^5.2559</f>
        <v>1</v>
      </c>
      <c r="H19" s="32">
        <f>(273.15+F19)/288.15</f>
        <v>0.886247517689475</v>
      </c>
      <c r="I19" s="32">
        <f>G19/H19</f>
        <v>1.1283529488546131</v>
      </c>
      <c r="J19" s="31">
        <f>E19/SQRT(I19)</f>
        <v>0</v>
      </c>
      <c r="K19" s="31">
        <f>IF(J19=0,"",J19^2/7592)</f>
      </c>
      <c r="L19" s="33">
        <f>IF(J19=0,"",F19)</f>
      </c>
    </row>
    <row r="20" spans="1:12" ht="12.75">
      <c r="A20" s="28"/>
      <c r="B20" s="19"/>
      <c r="C20" s="20"/>
      <c r="D20" s="34">
        <f>IF(LOWER(B$3)="ft",A20,IF(LOWER(B$3)="m",A20/0.3048,"Invalid units"))</f>
        <v>0</v>
      </c>
      <c r="E20" s="21">
        <f>IF(LOWER(B$4)="kt",B20,IF(LOWER(B$4)="mph",B20/1.1507794,IF(LOWER(B$4)="km/h",B20/1.852,"Invalid units")))</f>
        <v>0</v>
      </c>
      <c r="F20" s="31">
        <f>IF(LOWER(B$5)="f",(C20-32)/1.8,IF(LOWER(B$5)="c",C20,"ERR"))</f>
        <v>-17.77777777777778</v>
      </c>
      <c r="G20" s="32">
        <f>(1-0.0000068755856325*D20)^5.2559</f>
        <v>1</v>
      </c>
      <c r="H20" s="32">
        <f>(273.15+F20)/288.15</f>
        <v>0.886247517689475</v>
      </c>
      <c r="I20" s="32">
        <f>G20/H20</f>
        <v>1.1283529488546131</v>
      </c>
      <c r="J20" s="31">
        <f>E20/SQRT(I20)</f>
        <v>0</v>
      </c>
      <c r="K20" s="31">
        <f>IF(J20=0,"",J20^2/7592)</f>
      </c>
      <c r="L20" s="33">
        <f>IF(J20=0,"",F20)</f>
      </c>
    </row>
    <row r="21" spans="1:12" ht="12.75">
      <c r="A21" s="28"/>
      <c r="B21" s="19"/>
      <c r="C21" s="20"/>
      <c r="D21" s="34">
        <f>IF(LOWER(B$3)="ft",A21,IF(LOWER(B$3)="m",A21/0.3048,"Invalid units"))</f>
        <v>0</v>
      </c>
      <c r="E21" s="21">
        <f>IF(LOWER(B$4)="kt",B21,IF(LOWER(B$4)="mph",B21/1.1507794,IF(LOWER(B$4)="km/h",B21/1.852,"Invalid units")))</f>
        <v>0</v>
      </c>
      <c r="F21" s="31">
        <f>IF(LOWER(B$5)="f",(C21-32)/1.8,IF(LOWER(B$5)="c",C21,"ERR"))</f>
        <v>-17.77777777777778</v>
      </c>
      <c r="G21" s="32">
        <f>(1-0.0000068755856325*D21)^5.2559</f>
        <v>1</v>
      </c>
      <c r="H21" s="32">
        <f>(273.15+F21)/288.15</f>
        <v>0.886247517689475</v>
      </c>
      <c r="I21" s="32">
        <f>G21/H21</f>
        <v>1.1283529488546131</v>
      </c>
      <c r="J21" s="31">
        <f>E21/SQRT(I21)</f>
        <v>0</v>
      </c>
      <c r="K21" s="31">
        <f>IF(J21=0,"",J21^2/7592)</f>
      </c>
      <c r="L21" s="33">
        <f>IF(J21=0,"",F21)</f>
      </c>
    </row>
    <row r="22" spans="1:12" ht="12.75">
      <c r="A22" s="28"/>
      <c r="B22" s="19"/>
      <c r="C22" s="20"/>
      <c r="D22" s="34">
        <f>IF(LOWER(B$3)="ft",A22,IF(LOWER(B$3)="m",A22/0.3048,"Invalid units"))</f>
        <v>0</v>
      </c>
      <c r="E22" s="21">
        <f>IF(LOWER(B$4)="kt",B22,IF(LOWER(B$4)="mph",B22/1.1507794,IF(LOWER(B$4)="km/h",B22/1.852,"Invalid units")))</f>
        <v>0</v>
      </c>
      <c r="F22" s="31">
        <f>IF(LOWER(B$5)="f",(C22-32)/1.8,IF(LOWER(B$5)="c",C22,"ERR"))</f>
        <v>-17.77777777777778</v>
      </c>
      <c r="G22" s="32">
        <f>(1-0.0000068755856325*D22)^5.2559</f>
        <v>1</v>
      </c>
      <c r="H22" s="32">
        <f>(273.15+F22)/288.15</f>
        <v>0.886247517689475</v>
      </c>
      <c r="I22" s="32">
        <f>G22/H22</f>
        <v>1.1283529488546131</v>
      </c>
      <c r="J22" s="31">
        <f>E22/SQRT(I22)</f>
        <v>0</v>
      </c>
      <c r="K22" s="31">
        <f>IF(J22=0,"",J22^2/7592)</f>
      </c>
      <c r="L22" s="33">
        <f>IF(J22=0,"",F22)</f>
      </c>
    </row>
    <row r="23" spans="1:12" ht="12.75">
      <c r="A23" s="28"/>
      <c r="B23" s="19"/>
      <c r="C23" s="20"/>
      <c r="D23" s="34">
        <f>IF(LOWER(B$3)="ft",A23,IF(LOWER(B$3)="m",A23/0.3048,"Invalid units"))</f>
        <v>0</v>
      </c>
      <c r="E23" s="21">
        <f>IF(LOWER(B$4)="kt",B23,IF(LOWER(B$4)="mph",B23/1.1507794,IF(LOWER(B$4)="km/h",B23/1.852,"Invalid units")))</f>
        <v>0</v>
      </c>
      <c r="F23" s="31">
        <f>IF(LOWER(B$5)="f",(C23-32)/1.8,IF(LOWER(B$5)="c",C23,"ERR"))</f>
        <v>-17.77777777777778</v>
      </c>
      <c r="G23" s="32">
        <f>(1-0.0000068755856325*D23)^5.2559</f>
        <v>1</v>
      </c>
      <c r="H23" s="32">
        <f>(273.15+F23)/288.15</f>
        <v>0.886247517689475</v>
      </c>
      <c r="I23" s="32">
        <f>G23/H23</f>
        <v>1.1283529488546131</v>
      </c>
      <c r="J23" s="31">
        <f>E23/SQRT(I23)</f>
        <v>0</v>
      </c>
      <c r="K23" s="31">
        <f>IF(J23=0,"",J23^2/7592)</f>
      </c>
      <c r="L23" s="33">
        <f>IF(J23=0,"",F23)</f>
      </c>
    </row>
    <row r="24" spans="1:12" ht="12.75">
      <c r="A24" s="28"/>
      <c r="B24" s="19"/>
      <c r="C24" s="20"/>
      <c r="D24" s="34">
        <f>IF(LOWER(B$3)="ft",A24,IF(LOWER(B$3)="m",A24/0.3048,"Invalid units"))</f>
        <v>0</v>
      </c>
      <c r="E24" s="21">
        <f>IF(LOWER(B$4)="kt",B24,IF(LOWER(B$4)="mph",B24/1.1507794,IF(LOWER(B$4)="km/h",B24/1.852,"Invalid units")))</f>
        <v>0</v>
      </c>
      <c r="F24" s="31">
        <f>IF(LOWER(B$5)="f",(C24-32)/1.8,IF(LOWER(B$5)="c",C24,"ERR"))</f>
        <v>-17.77777777777778</v>
      </c>
      <c r="G24" s="32">
        <f>(1-0.0000068755856325*D24)^5.2559</f>
        <v>1</v>
      </c>
      <c r="H24" s="32">
        <f>(273.15+F24)/288.15</f>
        <v>0.886247517689475</v>
      </c>
      <c r="I24" s="32">
        <f>G24/H24</f>
        <v>1.1283529488546131</v>
      </c>
      <c r="J24" s="31">
        <f>E24/SQRT(I24)</f>
        <v>0</v>
      </c>
      <c r="K24" s="31">
        <f>IF(J24=0,"",J24^2/7592)</f>
      </c>
      <c r="L24" s="33">
        <f>IF(J24=0,"",F24)</f>
      </c>
    </row>
    <row r="25" spans="1:12" ht="12.75">
      <c r="A25" s="28"/>
      <c r="B25" s="19"/>
      <c r="C25" s="20"/>
      <c r="D25" s="34">
        <f>IF(LOWER(B$3)="ft",A25,IF(LOWER(B$3)="m",A25/0.3048,"Invalid units"))</f>
        <v>0</v>
      </c>
      <c r="E25" s="21">
        <f>IF(LOWER(B$4)="kt",B25,IF(LOWER(B$4)="mph",B25/1.1507794,IF(LOWER(B$4)="km/h",B25/1.852,"Invalid units")))</f>
        <v>0</v>
      </c>
      <c r="F25" s="31">
        <f>IF(LOWER(B$5)="f",(C25-32)/1.8,IF(LOWER(B$5)="c",C25,"ERR"))</f>
        <v>-17.77777777777778</v>
      </c>
      <c r="G25" s="32">
        <f>(1-0.0000068755856325*D25)^5.2559</f>
        <v>1</v>
      </c>
      <c r="H25" s="32">
        <f>(273.15+F25)/288.15</f>
        <v>0.886247517689475</v>
      </c>
      <c r="I25" s="32">
        <f>G25/H25</f>
        <v>1.1283529488546131</v>
      </c>
      <c r="J25" s="31">
        <f>E25/SQRT(I25)</f>
        <v>0</v>
      </c>
      <c r="K25" s="31">
        <f>IF(J25=0,"",J25^2/7592)</f>
      </c>
      <c r="L25" s="33">
        <f>IF(J25=0,"",F25)</f>
      </c>
    </row>
    <row r="26" spans="1:12" ht="12.75">
      <c r="A26" s="28"/>
      <c r="B26" s="19"/>
      <c r="C26" s="20"/>
      <c r="D26" s="34">
        <f>IF(LOWER(B$3)="ft",A26,IF(LOWER(B$3)="m",A26/0.3048,"Invalid units"))</f>
        <v>0</v>
      </c>
      <c r="E26" s="21">
        <f>IF(LOWER(B$4)="kt",B26,IF(LOWER(B$4)="mph",B26/1.1507794,IF(LOWER(B$4)="km/h",B26/1.852,"Invalid units")))</f>
        <v>0</v>
      </c>
      <c r="F26" s="31">
        <f>IF(LOWER(B$5)="f",(C26-32)/1.8,IF(LOWER(B$5)="c",C26,"ERR"))</f>
        <v>-17.77777777777778</v>
      </c>
      <c r="G26" s="32">
        <f>(1-0.0000068755856325*D26)^5.2559</f>
        <v>1</v>
      </c>
      <c r="H26" s="32">
        <f>(273.15+F26)/288.15</f>
        <v>0.886247517689475</v>
      </c>
      <c r="I26" s="32">
        <f>G26/H26</f>
        <v>1.1283529488546131</v>
      </c>
      <c r="J26" s="31">
        <f>E26/SQRT(I26)</f>
        <v>0</v>
      </c>
      <c r="K26" s="31">
        <f>IF(J26=0,"",J26^2/7592)</f>
      </c>
      <c r="L26" s="33">
        <f>IF(J26=0,"",F26)</f>
      </c>
    </row>
    <row r="27" spans="1:12" ht="12.75">
      <c r="A27" s="28"/>
      <c r="B27" s="19"/>
      <c r="C27" s="20"/>
      <c r="D27" s="34">
        <f>IF(LOWER(B$3)="ft",A27,IF(LOWER(B$3)="m",A27/0.3048,"Invalid units"))</f>
        <v>0</v>
      </c>
      <c r="E27" s="21">
        <f>IF(LOWER(B$4)="kt",B27,IF(LOWER(B$4)="mph",B27/1.1507794,IF(LOWER(B$4)="km/h",B27/1.852,"Invalid units")))</f>
        <v>0</v>
      </c>
      <c r="F27" s="31">
        <f>IF(LOWER(B$5)="f",(C27-32)/1.8,IF(LOWER(B$5)="c",C27,"ERR"))</f>
        <v>-17.77777777777778</v>
      </c>
      <c r="G27" s="32">
        <f>(1-0.0000068755856325*D27)^5.2559</f>
        <v>1</v>
      </c>
      <c r="H27" s="32">
        <f>(273.15+F27)/288.15</f>
        <v>0.886247517689475</v>
      </c>
      <c r="I27" s="32">
        <f>G27/H27</f>
        <v>1.1283529488546131</v>
      </c>
      <c r="J27" s="31">
        <f>E27/SQRT(I27)</f>
        <v>0</v>
      </c>
      <c r="K27" s="31">
        <f>IF(J27=0,"",J27^2/7592)</f>
      </c>
      <c r="L27" s="33">
        <f>IF(J27=0,"",F27)</f>
      </c>
    </row>
    <row r="28" spans="1:12" ht="12.75">
      <c r="A28" s="28"/>
      <c r="B28" s="19"/>
      <c r="C28" s="20"/>
      <c r="D28" s="34">
        <f>IF(LOWER(B$3)="ft",A28,IF(LOWER(B$3)="m",A28/0.3048,"Invalid units"))</f>
        <v>0</v>
      </c>
      <c r="E28" s="21">
        <f>IF(LOWER(B$4)="kt",B28,IF(LOWER(B$4)="mph",B28/1.1507794,IF(LOWER(B$4)="km/h",B28/1.852,"Invalid units")))</f>
        <v>0</v>
      </c>
      <c r="F28" s="31">
        <f>IF(LOWER(B$5)="f",(C28-32)/1.8,IF(LOWER(B$5)="c",C28,"ERR"))</f>
        <v>-17.77777777777778</v>
      </c>
      <c r="G28" s="32">
        <f>(1-0.0000068755856325*D28)^5.2559</f>
        <v>1</v>
      </c>
      <c r="H28" s="32">
        <f>(273.15+F28)/288.15</f>
        <v>0.886247517689475</v>
      </c>
      <c r="I28" s="32">
        <f>G28/H28</f>
        <v>1.1283529488546131</v>
      </c>
      <c r="J28" s="31">
        <f>E28/SQRT(I28)</f>
        <v>0</v>
      </c>
      <c r="K28" s="31">
        <f>IF(J28=0,"",J28^2/7592)</f>
      </c>
      <c r="L28" s="33">
        <f>IF(J28=0,"",F28)</f>
      </c>
    </row>
    <row r="29" spans="1:12" ht="12.75">
      <c r="A29" s="28"/>
      <c r="B29" s="19"/>
      <c r="C29" s="20"/>
      <c r="D29" s="34">
        <f>IF(LOWER(B$3)="ft",A29,IF(LOWER(B$3)="m",A29/0.3048,"Invalid units"))</f>
        <v>0</v>
      </c>
      <c r="E29" s="21">
        <f>IF(LOWER(B$4)="kt",B29,IF(LOWER(B$4)="mph",B29/1.1507794,IF(LOWER(B$4)="km/h",B29/1.852,"Invalid units")))</f>
        <v>0</v>
      </c>
      <c r="F29" s="31">
        <f>IF(LOWER(B$5)="f",(C29-32)/1.8,IF(LOWER(B$5)="c",C29,"ERR"))</f>
        <v>-17.77777777777778</v>
      </c>
      <c r="G29" s="32">
        <f>(1-0.0000068755856325*D29)^5.2559</f>
        <v>1</v>
      </c>
      <c r="H29" s="32">
        <f>(273.15+F29)/288.15</f>
        <v>0.886247517689475</v>
      </c>
      <c r="I29" s="32">
        <f>G29/H29</f>
        <v>1.1283529488546131</v>
      </c>
      <c r="J29" s="31">
        <f>E29/SQRT(I29)</f>
        <v>0</v>
      </c>
      <c r="K29" s="31">
        <f>IF(J29=0,"",J29^2/7592)</f>
      </c>
      <c r="L29" s="33">
        <f>IF(J29=0,"",F29)</f>
      </c>
    </row>
    <row r="30" spans="1:12" ht="12.75">
      <c r="A30" s="35"/>
      <c r="B30" s="24"/>
      <c r="C30" s="25"/>
      <c r="D30" s="36">
        <f>IF(LOWER(B$3)="ft",A30,IF(LOWER(B$3)="m",A30/0.3048,"Invalid units"))</f>
        <v>0</v>
      </c>
      <c r="E30" s="26">
        <f>IF(LOWER(B$4)="kt",B30,IF(LOWER(B$4)="mph",B30/1.1507794,IF(LOWER(B$4)="km/h",B30/1.852,"Invalid units")))</f>
        <v>0</v>
      </c>
      <c r="F30" s="37">
        <f>IF(LOWER(B$5)="f",(C30-32)/1.8,IF(LOWER(B$5)="c",C30,"ERR"))</f>
        <v>-17.77777777777778</v>
      </c>
      <c r="G30" s="38">
        <f>(1-0.0000068755856325*D30)^5.2559</f>
        <v>1</v>
      </c>
      <c r="H30" s="38">
        <f>(273.15+F30)/288.15</f>
        <v>0.886247517689475</v>
      </c>
      <c r="I30" s="38">
        <f>G30/H30</f>
        <v>1.1283529488546131</v>
      </c>
      <c r="J30" s="37">
        <f>E30/SQRT(I30)</f>
        <v>0</v>
      </c>
      <c r="K30" s="37">
        <f>IF(J30=0,"",J30^2/7592)</f>
      </c>
      <c r="L30" s="39">
        <f>IF(J30=0,"",F30)</f>
      </c>
    </row>
    <row r="32" ht="12.75">
      <c r="A32" s="40"/>
    </row>
    <row r="33" spans="3:4" ht="12.75">
      <c r="C33" s="41"/>
      <c r="D33" s="41"/>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E17" sqref="E17"/>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K19" sqref="K19"/>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Horton</dc:creator>
  <cp:keywords/>
  <dc:description/>
  <cp:lastModifiedBy>Kevin Horton</cp:lastModifiedBy>
  <dcterms:created xsi:type="dcterms:W3CDTF">2009-04-13T20:47:43Z</dcterms:created>
  <dcterms:modified xsi:type="dcterms:W3CDTF">2009-05-06T01:56:25Z</dcterms:modified>
  <cp:category/>
  <cp:version/>
  <cp:contentType/>
  <cp:contentStatus/>
  <cp:revision>30</cp:revision>
</cp:coreProperties>
</file>